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RP10\Editorial Content and Calendar\Blog Content\Muni Blog\DAF for activated sludge dewatering\Blog post\"/>
    </mc:Choice>
  </mc:AlternateContent>
  <bookViews>
    <workbookView xWindow="360" yWindow="90" windowWidth="13395" windowHeight="699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B13" i="1" l="1"/>
  <c r="B17" i="1"/>
  <c r="B18" i="1" s="1"/>
  <c r="B24" i="1" s="1"/>
  <c r="B14" i="1"/>
  <c r="B16" i="1" s="1"/>
  <c r="B19" i="1" s="1"/>
  <c r="B20" i="1" s="1"/>
  <c r="B11" i="1"/>
  <c r="B6" i="1"/>
  <c r="B8" i="1"/>
  <c r="B23" i="1" l="1"/>
  <c r="B25" i="1" s="1"/>
  <c r="B21" i="1"/>
  <c r="B22" i="1" s="1"/>
  <c r="B26" i="1" l="1"/>
  <c r="B27" i="1" s="1"/>
  <c r="B28" i="1" l="1"/>
</calcChain>
</file>

<file path=xl/sharedStrings.xml><?xml version="1.0" encoding="utf-8"?>
<sst xmlns="http://schemas.openxmlformats.org/spreadsheetml/2006/main" count="67" uniqueCount="56">
  <si>
    <t>Cost Estimator for digestion</t>
  </si>
  <si>
    <t>TSS Concentration from Secondary Clarifiers</t>
  </si>
  <si>
    <t>WAS Flowrate from Secondary Clarifiers</t>
  </si>
  <si>
    <t>mg/L</t>
  </si>
  <si>
    <t xml:space="preserve">Input </t>
  </si>
  <si>
    <t>Calculation</t>
  </si>
  <si>
    <t>Results</t>
  </si>
  <si>
    <t>Digestion Temp</t>
  </si>
  <si>
    <t>Suggestions</t>
  </si>
  <si>
    <t>°F</t>
  </si>
  <si>
    <t>°C</t>
  </si>
  <si>
    <t xml:space="preserve">Average water temperature </t>
  </si>
  <si>
    <t>40-77</t>
  </si>
  <si>
    <t>4-25</t>
  </si>
  <si>
    <t>68-108</t>
  </si>
  <si>
    <t>20-42</t>
  </si>
  <si>
    <t>gpm</t>
  </si>
  <si>
    <t>Converted to °C</t>
  </si>
  <si>
    <t>Electrical Usage Cost</t>
  </si>
  <si>
    <t>Natural Gas Cost</t>
  </si>
  <si>
    <t>Converted to $/kWh</t>
  </si>
  <si>
    <t>$/kWh</t>
  </si>
  <si>
    <t>(million BTU's)</t>
  </si>
  <si>
    <t>$/MMBTU</t>
  </si>
  <si>
    <t>DAF Thickened Sludge Concentration</t>
  </si>
  <si>
    <t>%</t>
  </si>
  <si>
    <t>3%-6%</t>
  </si>
  <si>
    <t>DAF Total solids loading</t>
  </si>
  <si>
    <t>lb/hr</t>
  </si>
  <si>
    <t>Air to solids ratio (lbs. air/lbs. solids</t>
  </si>
  <si>
    <t>lb/lb</t>
  </si>
  <si>
    <t>0.02-0.04</t>
  </si>
  <si>
    <t>Recycle flow rate</t>
  </si>
  <si>
    <t>(Assuming 0.69 lb air/1000 gal recycle)</t>
  </si>
  <si>
    <t>ft</t>
  </si>
  <si>
    <t>Minimum DAF Diameter</t>
  </si>
  <si>
    <t>(Assuming 2.0 gpm/ft^2 rise rate)</t>
  </si>
  <si>
    <t>Rough installed DAF cost</t>
  </si>
  <si>
    <t>$</t>
  </si>
  <si>
    <t>Annualized cost of natural gas without DAF</t>
  </si>
  <si>
    <t>$/Day</t>
  </si>
  <si>
    <t>$/year</t>
  </si>
  <si>
    <t>Daily Cost of Natural gas without DAF</t>
  </si>
  <si>
    <t>Daily Cost of Natural gas WITH DAF</t>
  </si>
  <si>
    <t>Annualized total energy costs With DAF</t>
  </si>
  <si>
    <t>Estimated pump kW</t>
  </si>
  <si>
    <t>kW</t>
  </si>
  <si>
    <t>(0.6 efficiency, 175' of head)</t>
  </si>
  <si>
    <t>Thickened sludge flow rate</t>
  </si>
  <si>
    <t>Daily Cost of Electricity With DAF</t>
  </si>
  <si>
    <t>Estimated Air Compressor kW</t>
  </si>
  <si>
    <t>Yearly Cost Savings</t>
  </si>
  <si>
    <t>Payback Period</t>
  </si>
  <si>
    <t>ROI on 20 year investment</t>
  </si>
  <si>
    <t>years</t>
  </si>
  <si>
    <t>For estimate, contact info@westech-inc.com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</si>
</sst>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0.0"/>
    <numFmt numFmtId="166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Fill="1"/>
    <xf numFmtId="0" fontId="0" fillId="5" borderId="0" xfId="0" applyFill="1"/>
    <xf numFmtId="0" fontId="0" fillId="4" borderId="1" xfId="0" applyFill="1" applyBorder="1"/>
    <xf numFmtId="0" fontId="0" fillId="2" borderId="1" xfId="0" applyFill="1" applyBorder="1"/>
    <xf numFmtId="0" fontId="0" fillId="0" borderId="1" xfId="0" applyBorder="1"/>
    <xf numFmtId="0" fontId="2" fillId="0" borderId="1" xfId="0" applyFont="1" applyBorder="1"/>
    <xf numFmtId="16" fontId="0" fillId="5" borderId="0" xfId="0" quotePrefix="1" applyNumberFormat="1" applyFill="1"/>
    <xf numFmtId="0" fontId="2" fillId="0" borderId="1" xfId="0" applyFont="1" applyFill="1" applyBorder="1"/>
    <xf numFmtId="44" fontId="0" fillId="4" borderId="1" xfId="1" applyFont="1" applyFill="1" applyBorder="1"/>
    <xf numFmtId="164" fontId="0" fillId="2" borderId="1" xfId="1" applyNumberFormat="1" applyFont="1" applyFill="1" applyBorder="1"/>
    <xf numFmtId="0" fontId="0" fillId="6" borderId="0" xfId="0" applyFill="1"/>
    <xf numFmtId="0" fontId="0" fillId="0" borderId="1" xfId="0" applyFill="1" applyBorder="1"/>
    <xf numFmtId="1" fontId="0" fillId="2" borderId="1" xfId="0" applyNumberFormat="1" applyFill="1" applyBorder="1"/>
    <xf numFmtId="44" fontId="0" fillId="2" borderId="1" xfId="1" applyFont="1" applyFill="1" applyBorder="1"/>
    <xf numFmtId="166" fontId="0" fillId="6" borderId="1" xfId="1" applyNumberFormat="1" applyFont="1" applyFill="1" applyBorder="1"/>
    <xf numFmtId="165" fontId="0" fillId="2" borderId="1" xfId="0" applyNumberFormat="1" applyFill="1" applyBorder="1"/>
    <xf numFmtId="44" fontId="0" fillId="6" borderId="1" xfId="0" applyNumberFormat="1" applyFill="1" applyBorder="1"/>
    <xf numFmtId="166" fontId="0" fillId="6" borderId="1" xfId="0" applyNumberFormat="1" applyFill="1" applyBorder="1"/>
    <xf numFmtId="2" fontId="0" fillId="6" borderId="1" xfId="0" applyNumberFormat="1" applyFill="1" applyBorder="1"/>
    <xf numFmtId="2" fontId="0" fillId="4" borderId="1" xfId="0" applyNumberFormat="1" applyFill="1" applyBorder="1"/>
    <xf numFmtId="0" fontId="3" fillId="0" borderId="0" xfId="0" applyFont="1"/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D20" sqref="D20"/>
    </sheetView>
  </sheetViews>
  <sheetFormatPr defaultRowHeight="15" x14ac:dyDescent="0.25"/>
  <cols>
    <col min="1" max="1" width="43.85546875" bestFit="1" customWidth="1"/>
    <col min="2" max="2" width="12.7109375" customWidth="1"/>
    <col min="3" max="3" width="9.7109375" bestFit="1" customWidth="1"/>
    <col min="6" max="6" width="11.28515625" customWidth="1"/>
  </cols>
  <sheetData>
    <row r="1" spans="1:6" x14ac:dyDescent="0.25">
      <c r="A1" s="24" t="s">
        <v>0</v>
      </c>
      <c r="F1" s="3" t="s">
        <v>4</v>
      </c>
    </row>
    <row r="2" spans="1:6" x14ac:dyDescent="0.25">
      <c r="F2" s="2" t="s">
        <v>8</v>
      </c>
    </row>
    <row r="3" spans="1:6" x14ac:dyDescent="0.25">
      <c r="A3" t="s">
        <v>2</v>
      </c>
      <c r="B3" s="6">
        <v>500</v>
      </c>
      <c r="C3" s="8" t="s">
        <v>16</v>
      </c>
      <c r="F3" s="1" t="s">
        <v>5</v>
      </c>
    </row>
    <row r="4" spans="1:6" x14ac:dyDescent="0.25">
      <c r="A4" t="s">
        <v>1</v>
      </c>
      <c r="B4" s="6">
        <v>5000</v>
      </c>
      <c r="C4" s="8" t="s">
        <v>3</v>
      </c>
      <c r="F4" s="14" t="s">
        <v>6</v>
      </c>
    </row>
    <row r="5" spans="1:6" x14ac:dyDescent="0.25">
      <c r="A5" t="s">
        <v>11</v>
      </c>
      <c r="B5" s="6">
        <v>70</v>
      </c>
      <c r="C5" s="9" t="s">
        <v>9</v>
      </c>
      <c r="D5" s="5" t="s">
        <v>12</v>
      </c>
    </row>
    <row r="6" spans="1:6" x14ac:dyDescent="0.25">
      <c r="A6" t="s">
        <v>17</v>
      </c>
      <c r="B6" s="7">
        <f>B5*5/9-32*5/9</f>
        <v>21.111111111111107</v>
      </c>
      <c r="C6" s="9" t="s">
        <v>10</v>
      </c>
      <c r="D6" s="10" t="s">
        <v>13</v>
      </c>
    </row>
    <row r="7" spans="1:6" x14ac:dyDescent="0.25">
      <c r="A7" t="s">
        <v>7</v>
      </c>
      <c r="B7" s="6">
        <v>98</v>
      </c>
      <c r="C7" s="9" t="s">
        <v>9</v>
      </c>
      <c r="D7" s="5" t="s">
        <v>14</v>
      </c>
    </row>
    <row r="8" spans="1:6" x14ac:dyDescent="0.25">
      <c r="A8" t="s">
        <v>17</v>
      </c>
      <c r="B8" s="7">
        <f>B7*5/9-32*5/9</f>
        <v>36.666666666666664</v>
      </c>
      <c r="C8" s="9" t="s">
        <v>10</v>
      </c>
      <c r="D8" s="5" t="s">
        <v>15</v>
      </c>
    </row>
    <row r="9" spans="1:6" x14ac:dyDescent="0.25">
      <c r="A9" t="s">
        <v>18</v>
      </c>
      <c r="B9" s="12">
        <v>0.15</v>
      </c>
      <c r="C9" s="11" t="s">
        <v>21</v>
      </c>
    </row>
    <row r="10" spans="1:6" x14ac:dyDescent="0.25">
      <c r="A10" t="s">
        <v>19</v>
      </c>
      <c r="B10" s="12">
        <v>2.5</v>
      </c>
      <c r="C10" s="11" t="s">
        <v>23</v>
      </c>
      <c r="D10" s="4" t="s">
        <v>22</v>
      </c>
    </row>
    <row r="11" spans="1:6" x14ac:dyDescent="0.25">
      <c r="A11" t="s">
        <v>20</v>
      </c>
      <c r="B11" s="13">
        <f>B10*0.0034121416</f>
        <v>8.5303540000000004E-3</v>
      </c>
      <c r="C11" s="11" t="s">
        <v>21</v>
      </c>
    </row>
    <row r="12" spans="1:6" x14ac:dyDescent="0.25">
      <c r="A12" t="s">
        <v>24</v>
      </c>
      <c r="B12" s="6">
        <v>3</v>
      </c>
      <c r="C12" s="8" t="s">
        <v>25</v>
      </c>
      <c r="D12" s="5" t="s">
        <v>26</v>
      </c>
    </row>
    <row r="13" spans="1:6" x14ac:dyDescent="0.25">
      <c r="A13" t="s">
        <v>48</v>
      </c>
      <c r="B13" s="23">
        <f>B3*(B4/10000)/B12</f>
        <v>83.333333333333329</v>
      </c>
      <c r="C13" s="8" t="s">
        <v>16</v>
      </c>
      <c r="D13" s="5"/>
    </row>
    <row r="14" spans="1:6" x14ac:dyDescent="0.25">
      <c r="A14" t="s">
        <v>27</v>
      </c>
      <c r="B14" s="7">
        <f>B3*B4*0.0005</f>
        <v>1250</v>
      </c>
      <c r="C14" s="8" t="s">
        <v>28</v>
      </c>
    </row>
    <row r="15" spans="1:6" x14ac:dyDescent="0.25">
      <c r="A15" t="s">
        <v>29</v>
      </c>
      <c r="B15" s="6">
        <v>0.02</v>
      </c>
      <c r="C15" s="15" t="s">
        <v>30</v>
      </c>
      <c r="D15" s="5" t="s">
        <v>31</v>
      </c>
    </row>
    <row r="16" spans="1:6" x14ac:dyDescent="0.25">
      <c r="A16" t="s">
        <v>32</v>
      </c>
      <c r="B16" s="16">
        <f>MIN(2*B3,B15*B14*(1000/0.69)*(1/60))</f>
        <v>603.86473429951695</v>
      </c>
      <c r="C16" s="8" t="s">
        <v>16</v>
      </c>
      <c r="D16" t="s">
        <v>33</v>
      </c>
    </row>
    <row r="17" spans="1:4" x14ac:dyDescent="0.25">
      <c r="A17" t="s">
        <v>45</v>
      </c>
      <c r="B17" s="19">
        <f>B3 * 0.227125*1000*9.81 * 53.34 / 3600000/0.6</f>
        <v>27.510799531250001</v>
      </c>
      <c r="C17" s="8" t="s">
        <v>46</v>
      </c>
      <c r="D17" t="s">
        <v>47</v>
      </c>
    </row>
    <row r="18" spans="1:4" x14ac:dyDescent="0.25">
      <c r="A18" t="s">
        <v>50</v>
      </c>
      <c r="B18" s="19">
        <f>B17/10</f>
        <v>2.7510799531250001</v>
      </c>
      <c r="C18" s="8"/>
    </row>
    <row r="19" spans="1:4" x14ac:dyDescent="0.25">
      <c r="A19" t="s">
        <v>35</v>
      </c>
      <c r="B19" s="7">
        <f>ROUND(CEILING(SQRT(((B3+B16)/2*4)/PI())+1,1),1)</f>
        <v>28</v>
      </c>
      <c r="C19" s="8" t="s">
        <v>34</v>
      </c>
      <c r="D19" t="s">
        <v>36</v>
      </c>
    </row>
    <row r="20" spans="1:4" x14ac:dyDescent="0.25">
      <c r="A20" t="s">
        <v>37</v>
      </c>
      <c r="B20" s="17">
        <f>B19/40*600000</f>
        <v>420000</v>
      </c>
      <c r="C20" s="8" t="s">
        <v>38</v>
      </c>
      <c r="D20" s="25" t="s">
        <v>55</v>
      </c>
    </row>
    <row r="21" spans="1:4" x14ac:dyDescent="0.25">
      <c r="A21" t="s">
        <v>42</v>
      </c>
      <c r="B21" s="18">
        <f>B3/60*3.785*4.184*(B8-B6)*24*B11</f>
        <v>420.28136671036464</v>
      </c>
      <c r="C21" s="8" t="s">
        <v>40</v>
      </c>
    </row>
    <row r="22" spans="1:4" x14ac:dyDescent="0.25">
      <c r="A22" t="s">
        <v>39</v>
      </c>
      <c r="B22" s="18">
        <f>B21*365</f>
        <v>153402.6988492831</v>
      </c>
      <c r="C22" s="8" t="s">
        <v>41</v>
      </c>
    </row>
    <row r="23" spans="1:4" x14ac:dyDescent="0.25">
      <c r="A23" t="s">
        <v>43</v>
      </c>
      <c r="B23" s="20">
        <f>B13/60*3.785*4.184*(B8-B6)*24*B11</f>
        <v>70.046894451727425</v>
      </c>
      <c r="C23" s="8" t="s">
        <v>40</v>
      </c>
    </row>
    <row r="24" spans="1:4" x14ac:dyDescent="0.25">
      <c r="A24" t="s">
        <v>49</v>
      </c>
      <c r="B24" s="20">
        <f>(B17+B18+1)*B9*24</f>
        <v>112.54276614375001</v>
      </c>
      <c r="C24" s="8" t="s">
        <v>40</v>
      </c>
    </row>
    <row r="25" spans="1:4" x14ac:dyDescent="0.25">
      <c r="A25" t="s">
        <v>44</v>
      </c>
      <c r="B25" s="18">
        <f>(B24+B23)*365</f>
        <v>66645.226117349259</v>
      </c>
      <c r="C25" s="8" t="s">
        <v>41</v>
      </c>
    </row>
    <row r="26" spans="1:4" x14ac:dyDescent="0.25">
      <c r="A26" t="s">
        <v>51</v>
      </c>
      <c r="B26" s="21">
        <f>B22-B25</f>
        <v>86757.472731933842</v>
      </c>
      <c r="C26" s="8" t="s">
        <v>41</v>
      </c>
    </row>
    <row r="27" spans="1:4" x14ac:dyDescent="0.25">
      <c r="A27" t="s">
        <v>52</v>
      </c>
      <c r="B27" s="22">
        <f>B20/B26</f>
        <v>4.8410815434623151</v>
      </c>
      <c r="C27" s="8" t="s">
        <v>54</v>
      </c>
    </row>
    <row r="28" spans="1:4" x14ac:dyDescent="0.25">
      <c r="A28" t="s">
        <v>53</v>
      </c>
      <c r="B28" s="21">
        <f>B26*20-B20</f>
        <v>1315149.4546386767</v>
      </c>
      <c r="C28" s="8" t="s">
        <v>38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WesTech Engineering,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Vanderhooft</dc:creator>
  <cp:lastModifiedBy>Rebecca RAGAIN</cp:lastModifiedBy>
  <dcterms:created xsi:type="dcterms:W3CDTF">2018-03-27T20:21:07Z</dcterms:created>
  <dcterms:modified xsi:type="dcterms:W3CDTF">2018-05-21T00:50:18Z</dcterms:modified>
</cp:coreProperties>
</file>